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432" windowWidth="17088" windowHeight="38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<sst xmlns="http://schemas.openxmlformats.org/spreadsheetml/2006/main" count="225" uniqueCount="108">
  <si>
    <t>Weighted Average for Outdoor Wood Fired hydronic Heating Appliances</t>
  </si>
  <si>
    <t xml:space="preserve">Category </t>
  </si>
  <si>
    <t>II</t>
  </si>
  <si>
    <t>I</t>
  </si>
  <si>
    <t>III</t>
  </si>
  <si>
    <t>IV</t>
  </si>
  <si>
    <t xml:space="preserve">Weighting </t>
  </si>
  <si>
    <t>Factor</t>
  </si>
  <si>
    <r>
      <t>E</t>
    </r>
    <r>
      <rPr>
        <b/>
        <vertAlign val="subscript"/>
        <sz val="12"/>
        <rFont val="Arial"/>
        <family val="2"/>
      </rPr>
      <t xml:space="preserve">g/MJ,I </t>
    </r>
    <r>
      <rPr>
        <b/>
        <sz val="12"/>
        <rFont val="Arial"/>
        <family val="2"/>
      </rPr>
      <t>x F</t>
    </r>
    <r>
      <rPr>
        <b/>
        <vertAlign val="subscript"/>
        <sz val="12"/>
        <rFont val="Arial"/>
        <family val="2"/>
      </rPr>
      <t>i</t>
    </r>
  </si>
  <si>
    <r>
      <t>E</t>
    </r>
    <r>
      <rPr>
        <b/>
        <vertAlign val="subscript"/>
        <sz val="12"/>
        <rFont val="Arial"/>
        <family val="2"/>
      </rPr>
      <t xml:space="preserve">g/kg,I </t>
    </r>
    <r>
      <rPr>
        <b/>
        <sz val="12"/>
        <rFont val="Arial"/>
        <family val="2"/>
      </rPr>
      <t>x F</t>
    </r>
    <r>
      <rPr>
        <b/>
        <vertAlign val="subscript"/>
        <sz val="12"/>
        <rFont val="Arial"/>
        <family val="2"/>
      </rPr>
      <t xml:space="preserve"> i</t>
    </r>
  </si>
  <si>
    <r>
      <t>E</t>
    </r>
    <r>
      <rPr>
        <b/>
        <vertAlign val="subscript"/>
        <sz val="12"/>
        <rFont val="Arial"/>
        <family val="2"/>
      </rPr>
      <t>g/hr</t>
    </r>
    <r>
      <rPr>
        <b/>
        <sz val="12"/>
        <rFont val="Arial"/>
        <family val="2"/>
      </rPr>
      <t xml:space="preserve"> x F</t>
    </r>
    <r>
      <rPr>
        <b/>
        <vertAlign val="subscript"/>
        <sz val="12"/>
        <rFont val="Arial"/>
        <family val="2"/>
      </rPr>
      <t>i</t>
    </r>
  </si>
  <si>
    <r>
      <t>E</t>
    </r>
    <r>
      <rPr>
        <b/>
        <vertAlign val="subscript"/>
        <sz val="12"/>
        <rFont val="Arial"/>
        <family val="2"/>
      </rPr>
      <t xml:space="preserve">lb/mmbtu </t>
    </r>
    <r>
      <rPr>
        <b/>
        <sz val="12"/>
        <rFont val="Arial"/>
        <family val="2"/>
      </rPr>
      <t>x F</t>
    </r>
    <r>
      <rPr>
        <b/>
        <vertAlign val="subscript"/>
        <sz val="12"/>
        <rFont val="Arial"/>
        <family val="2"/>
      </rPr>
      <t>i</t>
    </r>
  </si>
  <si>
    <t>CAT</t>
  </si>
  <si>
    <t>Load % Capacity</t>
  </si>
  <si>
    <t>Tgt Load (Btu/hr)</t>
  </si>
  <si>
    <t>Act Load (Btu/hr)</t>
  </si>
  <si>
    <t>Test Duration</t>
  </si>
  <si>
    <t>(Hours)</t>
  </si>
  <si>
    <t>WoodWt</t>
  </si>
  <si>
    <t>(Lb)</t>
  </si>
  <si>
    <r>
      <t>Q</t>
    </r>
    <r>
      <rPr>
        <b/>
        <vertAlign val="subscript"/>
        <sz val="12"/>
        <rFont val="Arial"/>
        <family val="2"/>
      </rPr>
      <t>in</t>
    </r>
  </si>
  <si>
    <t>(Btu)</t>
  </si>
  <si>
    <r>
      <t>Q</t>
    </r>
    <r>
      <rPr>
        <b/>
        <vertAlign val="subscript"/>
        <sz val="12"/>
        <rFont val="Arial"/>
        <family val="2"/>
      </rPr>
      <t>out</t>
    </r>
  </si>
  <si>
    <r>
      <t>h</t>
    </r>
    <r>
      <rPr>
        <b/>
        <vertAlign val="subscript"/>
        <sz val="12"/>
        <rFont val="Arial"/>
        <family val="2"/>
      </rPr>
      <t>N</t>
    </r>
  </si>
  <si>
    <t>(%)</t>
  </si>
  <si>
    <t>(g)</t>
  </si>
  <si>
    <t>E</t>
  </si>
  <si>
    <t>(g/MJ)</t>
  </si>
  <si>
    <t>(lb/mmbtu)</t>
  </si>
  <si>
    <t>(g/hr)</t>
  </si>
  <si>
    <t>(g/Kg)</t>
  </si>
  <si>
    <t>16 – 24% of max</t>
  </si>
  <si>
    <t>25 -50% of max</t>
  </si>
  <si>
    <t>Max capacity</t>
  </si>
  <si>
    <t>Heating Season Weighting</t>
  </si>
  <si>
    <t>Year Round Use Weighting</t>
  </si>
  <si>
    <t xml:space="preserve">Totals </t>
  </si>
  <si>
    <t>E             Input</t>
  </si>
  <si>
    <t>E    Output</t>
  </si>
  <si>
    <t>Average BTU/hr for 8 hr burn time</t>
  </si>
  <si>
    <t>Y1</t>
  </si>
  <si>
    <t>Test duration above 8 hours</t>
  </si>
  <si>
    <t>Y2</t>
  </si>
  <si>
    <t>Test duration just below 8 hours</t>
  </si>
  <si>
    <t>X1</t>
  </si>
  <si>
    <t>Actual load (BTU/hr) for duration Y1</t>
  </si>
  <si>
    <t>X2</t>
  </si>
  <si>
    <t>Actual load (BTU/hr) for duration Y2</t>
  </si>
  <si>
    <t>Remember to use Paste special when copying to this area, values only!</t>
  </si>
  <si>
    <t>Project No:</t>
  </si>
  <si>
    <t>Manufacturer:</t>
  </si>
  <si>
    <t>Model:</t>
  </si>
  <si>
    <t>Date:</t>
  </si>
  <si>
    <t>Tech:</t>
  </si>
  <si>
    <t>If the test is ASTM put a 0, if EPA put a 1</t>
  </si>
  <si>
    <t xml:space="preserve">                                                        Run Number</t>
  </si>
  <si>
    <t xml:space="preserve">                                                             Test Date</t>
  </si>
  <si>
    <t xml:space="preserve">                                 Total Test Fuel Weight (lb)</t>
  </si>
  <si>
    <t xml:space="preserve">                        Avg. Test Fuel Moisture (% dry)</t>
  </si>
  <si>
    <t xml:space="preserve">               Avg. Temp. of Water in load side (o F)</t>
  </si>
  <si>
    <t xml:space="preserve">        Temp. Diff. in/out of Heat Exchanger (o F)</t>
  </si>
  <si>
    <t xml:space="preserve">                                 Liquid Flow Rate (gal/min)</t>
  </si>
  <si>
    <t xml:space="preserve">                                             Test Duration (min)</t>
  </si>
  <si>
    <t xml:space="preserve">                                                 Burn Rate (kg/hr)</t>
  </si>
  <si>
    <t xml:space="preserve">                                                       Emissions (g)</t>
  </si>
  <si>
    <t xml:space="preserve">              Beginning Dry Gas Meter Reading (ft3)</t>
  </si>
  <si>
    <t xml:space="preserve">                       Final Dry Gas Meter Reading (ft3)</t>
  </si>
  <si>
    <t xml:space="preserve">                     Average Barometric Pressure (“Hg)</t>
  </si>
  <si>
    <t xml:space="preserve">                        Average Delta p (inches of water)</t>
  </si>
  <si>
    <t xml:space="preserve">                        Average Delta H (inches of water)</t>
  </si>
  <si>
    <t xml:space="preserve">           Average Gas Velocity in Tunnel (feet/sec)</t>
  </si>
  <si>
    <t>Average Gas Flow Rate in Dilution Tunnel (Qsd) (dscfm)</t>
  </si>
  <si>
    <t>Water Density</t>
  </si>
  <si>
    <t>Water Specific Heat</t>
  </si>
  <si>
    <t>Total Output</t>
  </si>
  <si>
    <t>Emissions g/MJ</t>
  </si>
  <si>
    <t>Emissions lb/MMBtu Input</t>
  </si>
  <si>
    <t>Emissions lb/MMBtu Output</t>
  </si>
  <si>
    <t>Emissions g/hr/10,000 Btu Output</t>
  </si>
  <si>
    <t>Efficiency</t>
  </si>
  <si>
    <t>g/kg</t>
  </si>
  <si>
    <t>Maximum output rating BTU/hr:</t>
  </si>
  <si>
    <t>Input</t>
  </si>
  <si>
    <t>Category  3 test results paste in F81</t>
  </si>
  <si>
    <t>Category  4 test results Paste in L81</t>
  </si>
  <si>
    <t>Category  1 test results Paste in F51</t>
  </si>
  <si>
    <t>Category  2 test results paste in L51</t>
  </si>
  <si>
    <t>(g/hr 10,000 btu)</t>
  </si>
  <si>
    <t>Output</t>
  </si>
  <si>
    <t xml:space="preserve"> </t>
  </si>
  <si>
    <t>Z1</t>
  </si>
  <si>
    <t>Z2</t>
  </si>
  <si>
    <t>HHV</t>
  </si>
  <si>
    <t>LHV</t>
  </si>
  <si>
    <t>Z3</t>
  </si>
  <si>
    <t>Z4</t>
  </si>
  <si>
    <t>Efficiency for duration Y1 HHV</t>
  </si>
  <si>
    <t>Efficiency for duration Y2 HHV</t>
  </si>
  <si>
    <t>Efficiency for duration Y1 LHV</t>
  </si>
  <si>
    <t>Efficiency for duration Y2 LHV</t>
  </si>
  <si>
    <r>
      <t>E</t>
    </r>
    <r>
      <rPr>
        <b/>
        <vertAlign val="subscript"/>
        <sz val="12"/>
        <rFont val="Arial"/>
        <family val="2"/>
      </rPr>
      <t>T</t>
    </r>
  </si>
  <si>
    <t>&lt;15% of max</t>
  </si>
  <si>
    <t>MU</t>
  </si>
  <si>
    <t>G101258894</t>
  </si>
  <si>
    <t>SteelTech</t>
  </si>
  <si>
    <t>G200</t>
  </si>
  <si>
    <r>
      <t>h</t>
    </r>
    <r>
      <rPr>
        <b/>
        <vertAlign val="subscript"/>
        <sz val="12"/>
        <rFont val="Arial"/>
        <family val="2"/>
      </rPr>
      <t xml:space="preserve"> x </t>
    </r>
    <r>
      <rPr>
        <b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i LHV</t>
    </r>
  </si>
  <si>
    <r>
      <t>h</t>
    </r>
    <r>
      <rPr>
        <b/>
        <vertAlign val="subscript"/>
        <sz val="12"/>
        <rFont val="Arial"/>
        <family val="2"/>
      </rPr>
      <t xml:space="preserve"> x </t>
    </r>
    <r>
      <rPr>
        <b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i HHV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</si>
</sst>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%"/>
    <numFmt numFmtId="170" formatCode="0.0000"/>
  </numFmts>
  <fonts count="13">
    <font>
      <sz val="10"/>
      <name val="Arial"/>
      <family val="0"/>
    </font>
    <font>
      <sz val="14"/>
      <name val="Arial"/>
      <family val="2"/>
    </font>
    <font>
      <b/>
      <vertAlign val="subscript"/>
      <sz val="12"/>
      <name val="Arial"/>
      <family val="2"/>
    </font>
    <font>
      <b/>
      <sz val="12"/>
      <name val="Arial"/>
      <family val="2"/>
    </font>
    <font>
      <b/>
      <sz val="14"/>
      <name val="Symbol"/>
      <family val="1"/>
    </font>
    <font>
      <b/>
      <sz val="10"/>
      <name val="Arial"/>
      <family val="2"/>
    </font>
    <font>
      <b/>
      <sz val="16"/>
      <name val="Garamond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7" fontId="0" fillId="0" borderId="6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7" fontId="0" fillId="0" borderId="2" xfId="0" applyNumberForma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167" fontId="0" fillId="0" borderId="7" xfId="0" applyNumberFormat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/>
    </xf>
    <xf numFmtId="3" fontId="7" fillId="2" borderId="8" xfId="0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/>
    </xf>
    <xf numFmtId="3" fontId="7" fillId="0" borderId="8" xfId="0" applyNumberFormat="1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 locked="0"/>
    </xf>
    <xf numFmtId="0" fontId="8" fillId="0" borderId="8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8" fillId="0" borderId="8" xfId="0" applyNumberFormat="1" applyFont="1" applyFill="1" applyBorder="1" applyAlignment="1" applyProtection="1">
      <alignment/>
      <protection locked="0"/>
    </xf>
    <xf numFmtId="1" fontId="8" fillId="0" borderId="8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/>
    </xf>
    <xf numFmtId="2" fontId="8" fillId="0" borderId="9" xfId="0" applyNumberFormat="1" applyFont="1" applyFill="1" applyBorder="1" applyAlignment="1" applyProtection="1">
      <alignment/>
      <protection locked="0"/>
    </xf>
    <xf numFmtId="14" fontId="8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/>
    </xf>
    <xf numFmtId="167" fontId="0" fillId="0" borderId="4" xfId="0" applyNumberFormat="1" applyBorder="1" applyAlignment="1" applyProtection="1">
      <alignment/>
      <protection/>
    </xf>
    <xf numFmtId="169" fontId="3" fillId="3" borderId="6" xfId="21" applyNumberFormat="1" applyFont="1" applyFill="1" applyBorder="1" applyAlignment="1">
      <alignment horizontal="center"/>
    </xf>
    <xf numFmtId="0" fontId="0" fillId="0" borderId="6" xfId="0" applyFill="1" applyBorder="1" applyAlignment="1" applyProtection="1">
      <alignment horizontal="right"/>
      <protection/>
    </xf>
    <xf numFmtId="169" fontId="0" fillId="0" borderId="6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center" vertical="top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0" fontId="11" fillId="0" borderId="23" xfId="0" applyFont="1" applyBorder="1" applyAlignment="1" applyProtection="1">
      <alignment horizontal="center" vertical="top" wrapText="1"/>
      <protection/>
    </xf>
    <xf numFmtId="2" fontId="11" fillId="0" borderId="24" xfId="0" applyNumberFormat="1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>
      <alignment wrapText="1"/>
    </xf>
    <xf numFmtId="3" fontId="11" fillId="0" borderId="26" xfId="0" applyNumberFormat="1" applyFont="1" applyBorder="1" applyAlignment="1" applyProtection="1">
      <alignment horizontal="center" vertical="center" wrapText="1"/>
      <protection locked="0"/>
    </xf>
    <xf numFmtId="3" fontId="11" fillId="0" borderId="7" xfId="0" applyNumberFormat="1" applyFont="1" applyBorder="1" applyAlignment="1" applyProtection="1">
      <alignment horizontal="center" vertical="center" wrapText="1"/>
      <protection/>
    </xf>
    <xf numFmtId="3" fontId="11" fillId="0" borderId="24" xfId="0" applyNumberFormat="1" applyFont="1" applyBorder="1" applyAlignment="1" applyProtection="1">
      <alignment horizontal="center" vertical="center" wrapText="1"/>
      <protection/>
    </xf>
    <xf numFmtId="169" fontId="11" fillId="0" borderId="7" xfId="0" applyNumberFormat="1" applyFont="1" applyBorder="1" applyAlignment="1" applyProtection="1">
      <alignment horizontal="center" vertical="center" wrapText="1"/>
      <protection/>
    </xf>
    <xf numFmtId="2" fontId="11" fillId="0" borderId="7" xfId="0" applyNumberFormat="1" applyFont="1" applyBorder="1" applyAlignment="1" applyProtection="1">
      <alignment horizontal="center" vertical="center" wrapText="1"/>
      <protection/>
    </xf>
    <xf numFmtId="2" fontId="11" fillId="0" borderId="27" xfId="0" applyNumberFormat="1" applyFont="1" applyBorder="1" applyAlignment="1" applyProtection="1">
      <alignment horizontal="center" vertical="center" wrapText="1"/>
      <protection/>
    </xf>
    <xf numFmtId="2" fontId="11" fillId="0" borderId="28" xfId="0" applyNumberFormat="1" applyFont="1" applyBorder="1" applyAlignment="1" applyProtection="1">
      <alignment horizontal="center" vertical="center"/>
      <protection/>
    </xf>
    <xf numFmtId="3" fontId="11" fillId="0" borderId="5" xfId="0" applyNumberFormat="1" applyFont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 wrapText="1"/>
      <protection/>
    </xf>
    <xf numFmtId="2" fontId="11" fillId="0" borderId="5" xfId="0" applyNumberFormat="1" applyFont="1" applyBorder="1" applyAlignment="1" applyProtection="1">
      <alignment horizontal="center" vertical="center" wrapText="1"/>
      <protection/>
    </xf>
    <xf numFmtId="3" fontId="11" fillId="0" borderId="5" xfId="0" applyNumberFormat="1" applyFont="1" applyBorder="1" applyAlignment="1" applyProtection="1">
      <alignment horizontal="center" vertical="center" wrapText="1"/>
      <protection/>
    </xf>
    <xf numFmtId="169" fontId="11" fillId="0" borderId="6" xfId="0" applyNumberFormat="1" applyFont="1" applyBorder="1" applyAlignment="1" applyProtection="1">
      <alignment horizontal="center" vertical="center" wrapText="1"/>
      <protection/>
    </xf>
    <xf numFmtId="2" fontId="11" fillId="0" borderId="6" xfId="0" applyNumberFormat="1" applyFont="1" applyBorder="1" applyAlignment="1" applyProtection="1">
      <alignment horizontal="center" vertical="center" wrapText="1"/>
      <protection/>
    </xf>
    <xf numFmtId="2" fontId="11" fillId="0" borderId="29" xfId="0" applyNumberFormat="1" applyFont="1" applyBorder="1" applyAlignment="1" applyProtection="1">
      <alignment horizontal="center" vertical="center" wrapText="1"/>
      <protection/>
    </xf>
    <xf numFmtId="2" fontId="11" fillId="0" borderId="30" xfId="0" applyNumberFormat="1" applyFont="1" applyBorder="1" applyAlignment="1" applyProtection="1">
      <alignment horizontal="center" vertical="center"/>
      <protection/>
    </xf>
    <xf numFmtId="3" fontId="11" fillId="0" borderId="31" xfId="0" applyNumberFormat="1" applyFont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Border="1" applyAlignment="1" applyProtection="1">
      <alignment horizontal="center" vertical="center" wrapText="1"/>
      <protection locked="0"/>
    </xf>
    <xf numFmtId="3" fontId="11" fillId="0" borderId="16" xfId="0" applyNumberFormat="1" applyFont="1" applyBorder="1" applyAlignment="1" applyProtection="1">
      <alignment horizontal="center" vertical="center" wrapText="1"/>
      <protection/>
    </xf>
    <xf numFmtId="2" fontId="11" fillId="0" borderId="15" xfId="0" applyNumberFormat="1" applyFont="1" applyBorder="1" applyAlignment="1" applyProtection="1">
      <alignment horizontal="center" vertical="center" wrapText="1"/>
      <protection/>
    </xf>
    <xf numFmtId="3" fontId="11" fillId="0" borderId="15" xfId="0" applyNumberFormat="1" applyFont="1" applyBorder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169" fontId="11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11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69" fontId="3" fillId="0" borderId="36" xfId="21" applyNumberFormat="1" applyFont="1" applyFill="1" applyBorder="1" applyAlignment="1">
      <alignment horizontal="center"/>
    </xf>
    <xf numFmtId="169" fontId="3" fillId="0" borderId="33" xfId="21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34" xfId="0" applyBorder="1" applyAlignment="1">
      <alignment horizontal="right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6" xfId="0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 horizontal="right"/>
      <protection/>
    </xf>
    <xf numFmtId="169" fontId="0" fillId="0" borderId="40" xfId="0" applyNumberFormat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3" fontId="0" fillId="0" borderId="6" xfId="0" applyNumberForma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0" fillId="4" borderId="41" xfId="0" applyNumberFormat="1" applyFill="1" applyBorder="1" applyAlignment="1" applyProtection="1">
      <alignment/>
      <protection locked="0"/>
    </xf>
    <xf numFmtId="167" fontId="0" fillId="5" borderId="7" xfId="0" applyNumberForma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9525</xdr:rowOff>
    </xdr:from>
    <xdr:to>
      <xdr:col>3</xdr:col>
      <xdr:colOff>657225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9"/>
  <sheetViews>
    <sheetView tabSelected="1" zoomScale="75" zoomScaleNormal="75" workbookViewId="0" topLeftCell="C1">
      <selection activeCell="K5" sqref="K5"/>
    </sheetView>
  </sheetViews>
  <sheetFormatPr defaultColWidth="9.140625" defaultRowHeight="12.75"/>
  <cols>
    <col min="4" max="4" width="10.421875" style="0" customWidth="1"/>
    <col min="5" max="5" width="11.140625" style="0" customWidth="1"/>
    <col min="6" max="6" width="12.28125" style="0" customWidth="1"/>
    <col min="7" max="7" width="11.28125" style="0" customWidth="1"/>
    <col min="8" max="8" width="15.00390625" style="0" customWidth="1"/>
    <col min="9" max="9" width="13.8515625" style="0" customWidth="1"/>
    <col min="10" max="10" width="15.7109375" style="0" customWidth="1"/>
    <col min="11" max="11" width="20.7109375" style="0" customWidth="1"/>
    <col min="12" max="12" width="13.00390625" style="0" customWidth="1"/>
    <col min="13" max="14" width="10.140625" style="0" bestFit="1" customWidth="1"/>
    <col min="18" max="18" width="12.57421875" style="0" bestFit="1" customWidth="1"/>
  </cols>
  <sheetData>
    <row r="1" spans="4:17" ht="15">
      <c r="D1" s="2"/>
      <c r="E1" s="37" t="s">
        <v>49</v>
      </c>
      <c r="F1" s="17" t="s">
        <v>103</v>
      </c>
      <c r="H1" s="37" t="s">
        <v>50</v>
      </c>
      <c r="I1" t="s">
        <v>104</v>
      </c>
      <c r="J1" s="37" t="s">
        <v>51</v>
      </c>
      <c r="K1" s="38" t="s">
        <v>105</v>
      </c>
      <c r="M1" s="37" t="s">
        <v>52</v>
      </c>
      <c r="N1" s="39">
        <v>41529</v>
      </c>
      <c r="P1" s="37" t="s">
        <v>53</v>
      </c>
      <c r="Q1" s="38"/>
    </row>
    <row r="2" spans="4:17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4:17" ht="12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2.75">
      <c r="I4" t="s">
        <v>89</v>
      </c>
    </row>
    <row r="6" spans="3:17" ht="17.25"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3:17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3:17" ht="13.5" thickBo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3:18" ht="31.5" thickTop="1">
      <c r="C9" s="130" t="s">
        <v>12</v>
      </c>
      <c r="D9" s="130" t="s">
        <v>13</v>
      </c>
      <c r="E9" s="132" t="s">
        <v>14</v>
      </c>
      <c r="F9" s="134" t="s">
        <v>15</v>
      </c>
      <c r="G9" s="3" t="s">
        <v>16</v>
      </c>
      <c r="H9" s="3" t="s">
        <v>18</v>
      </c>
      <c r="I9" s="3" t="s">
        <v>20</v>
      </c>
      <c r="J9" s="3" t="s">
        <v>22</v>
      </c>
      <c r="K9" s="3" t="s">
        <v>23</v>
      </c>
      <c r="L9" s="3" t="s">
        <v>100</v>
      </c>
      <c r="M9" s="3" t="s">
        <v>26</v>
      </c>
      <c r="N9" s="3" t="s">
        <v>38</v>
      </c>
      <c r="O9" s="3" t="s">
        <v>37</v>
      </c>
      <c r="P9" s="3" t="s">
        <v>26</v>
      </c>
      <c r="Q9" s="59" t="s">
        <v>26</v>
      </c>
      <c r="R9" s="60" t="s">
        <v>26</v>
      </c>
    </row>
    <row r="10" spans="3:18" ht="30" thickBot="1">
      <c r="C10" s="131"/>
      <c r="D10" s="131"/>
      <c r="E10" s="133"/>
      <c r="F10" s="135"/>
      <c r="G10" s="62" t="s">
        <v>17</v>
      </c>
      <c r="H10" s="63" t="s">
        <v>19</v>
      </c>
      <c r="I10" s="63" t="s">
        <v>21</v>
      </c>
      <c r="J10" s="63" t="s">
        <v>21</v>
      </c>
      <c r="K10" s="63" t="s">
        <v>24</v>
      </c>
      <c r="L10" s="63" t="s">
        <v>25</v>
      </c>
      <c r="M10" s="63" t="s">
        <v>27</v>
      </c>
      <c r="N10" s="64" t="s">
        <v>28</v>
      </c>
      <c r="O10" s="64" t="s">
        <v>28</v>
      </c>
      <c r="P10" s="63" t="s">
        <v>29</v>
      </c>
      <c r="Q10" s="65" t="s">
        <v>30</v>
      </c>
      <c r="R10" s="73" t="s">
        <v>87</v>
      </c>
    </row>
    <row r="11" spans="3:18" ht="35.25" customHeight="1" thickTop="1">
      <c r="C11" s="58" t="s">
        <v>3</v>
      </c>
      <c r="D11" s="66" t="s">
        <v>101</v>
      </c>
      <c r="E11" s="74">
        <f>E22*0.15</f>
        <v>34800</v>
      </c>
      <c r="F11" s="75">
        <f>F71/G11</f>
        <v>31983.63403117823</v>
      </c>
      <c r="G11" s="72">
        <f>F59/60</f>
        <v>26.133333333333333</v>
      </c>
      <c r="H11" s="72">
        <f>F54</f>
        <v>161.11</v>
      </c>
      <c r="I11" s="76">
        <f>F79</f>
        <v>1123419.8536614226</v>
      </c>
      <c r="J11" s="75">
        <f>F71</f>
        <v>835838.9693481243</v>
      </c>
      <c r="K11" s="77">
        <f>F76</f>
        <v>0.7440129944508087</v>
      </c>
      <c r="L11" s="72">
        <f>F61</f>
        <v>31.350040837656802</v>
      </c>
      <c r="M11" s="78">
        <f>F72</f>
        <v>0.035551918023493695</v>
      </c>
      <c r="N11" s="78">
        <f>F74</f>
        <v>0.0826898157251832</v>
      </c>
      <c r="O11" s="78">
        <f>F73</f>
        <v>0.06152229740827912</v>
      </c>
      <c r="P11" s="72">
        <f>L11/G11</f>
        <v>1.1996189096042145</v>
      </c>
      <c r="Q11" s="79">
        <f>F78</f>
        <v>0.5289395697580124</v>
      </c>
      <c r="R11" s="80">
        <f>F75</f>
        <v>0</v>
      </c>
    </row>
    <row r="12" spans="3:18" ht="33" customHeight="1">
      <c r="C12" s="67" t="s">
        <v>2</v>
      </c>
      <c r="D12" s="68" t="s">
        <v>31</v>
      </c>
      <c r="E12" s="81">
        <f>E22*0.24</f>
        <v>55680</v>
      </c>
      <c r="F12" s="82">
        <f>L71/G12</f>
        <v>52530.27045777405</v>
      </c>
      <c r="G12" s="83">
        <f>L59/60</f>
        <v>15.566666666666666</v>
      </c>
      <c r="H12" s="83">
        <f>L54</f>
        <v>152.94</v>
      </c>
      <c r="I12" s="84">
        <f>L79</f>
        <v>1067186.4457525301</v>
      </c>
      <c r="J12" s="82">
        <f>L71</f>
        <v>817721.210126016</v>
      </c>
      <c r="K12" s="85">
        <f>L76</f>
        <v>0.7662402510644681</v>
      </c>
      <c r="L12" s="83">
        <f>L61</f>
        <v>24.323168464032918</v>
      </c>
      <c r="M12" s="86">
        <f>L72</f>
        <v>0.02819437199300772</v>
      </c>
      <c r="N12" s="86">
        <f>L74</f>
        <v>0.06557698020816849</v>
      </c>
      <c r="O12" s="86">
        <f>L73</f>
        <v>0.05024772177875667</v>
      </c>
      <c r="P12" s="83">
        <f>L12/G12</f>
        <v>1.5625161754196735</v>
      </c>
      <c r="Q12" s="87">
        <f>L78</f>
        <v>0.4320061093069524</v>
      </c>
      <c r="R12" s="88">
        <f>L75</f>
        <v>0</v>
      </c>
    </row>
    <row r="13" spans="3:18" ht="32.25" customHeight="1">
      <c r="C13" s="69" t="s">
        <v>4</v>
      </c>
      <c r="D13" s="70" t="s">
        <v>32</v>
      </c>
      <c r="E13" s="89">
        <f>E22*0.5</f>
        <v>116000</v>
      </c>
      <c r="F13" s="82">
        <f>F101/(F89/60)</f>
        <v>113877.55379901934</v>
      </c>
      <c r="G13" s="83">
        <f>F89/60</f>
        <v>7.666666666666667</v>
      </c>
      <c r="H13" s="83">
        <f>F84</f>
        <v>156.08</v>
      </c>
      <c r="I13" s="84">
        <f>F109</f>
        <v>1104048.2399579445</v>
      </c>
      <c r="J13" s="82">
        <f>F101</f>
        <v>873061.2457924817</v>
      </c>
      <c r="K13" s="85">
        <f>F106</f>
        <v>0.7907817921305127</v>
      </c>
      <c r="L13" s="83">
        <f>F91</f>
        <v>16.288393676621094</v>
      </c>
      <c r="M13" s="86">
        <f>F102</f>
        <v>0.017684023643063887</v>
      </c>
      <c r="N13" s="86">
        <f>F104</f>
        <v>0.041131076398140176</v>
      </c>
      <c r="O13" s="86">
        <f>F103</f>
        <v>0.03252570630637832</v>
      </c>
      <c r="P13" s="83">
        <f>F91/G13</f>
        <v>2.1245730882549254</v>
      </c>
      <c r="Q13" s="87">
        <f>F108</f>
        <v>0.2796406152650606</v>
      </c>
      <c r="R13" s="88">
        <f>F105</f>
        <v>0</v>
      </c>
    </row>
    <row r="14" spans="3:18" ht="32.25" customHeight="1" thickBot="1">
      <c r="C14" s="61" t="s">
        <v>5</v>
      </c>
      <c r="D14" s="71" t="s">
        <v>33</v>
      </c>
      <c r="E14" s="90">
        <f>E22</f>
        <v>232000</v>
      </c>
      <c r="F14" s="91">
        <f>L101/(L89/60)</f>
        <v>214636.1626352972</v>
      </c>
      <c r="G14" s="92">
        <f>L89/60</f>
        <v>3.783333333333333</v>
      </c>
      <c r="H14" s="92">
        <f>L84</f>
        <v>156.26</v>
      </c>
      <c r="I14" s="93">
        <f>L109</f>
        <v>1091555.9494401205</v>
      </c>
      <c r="J14" s="94">
        <f>L101</f>
        <v>812040.1486368744</v>
      </c>
      <c r="K14" s="95">
        <f>L106</f>
        <v>0.7439290208196703</v>
      </c>
      <c r="L14" s="92">
        <f>L91</f>
        <v>19.33439091715396</v>
      </c>
      <c r="M14" s="96">
        <f>L102</f>
        <v>0.022568387682630153</v>
      </c>
      <c r="N14" s="96">
        <f>L104</f>
        <v>0.05249156508118524</v>
      </c>
      <c r="O14" s="96">
        <f>L103</f>
        <v>0.03904999861213813</v>
      </c>
      <c r="P14" s="92">
        <f>L91/G14</f>
        <v>5.110411696164043</v>
      </c>
      <c r="Q14" s="97">
        <f>L108</f>
        <v>0.33573338992662105</v>
      </c>
      <c r="R14" s="98">
        <f>L105</f>
        <v>0</v>
      </c>
    </row>
    <row r="15" spans="3:17" ht="13.5" thickTop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3:17" ht="15">
      <c r="C16" s="2"/>
      <c r="D16" s="2"/>
      <c r="E16" s="2"/>
      <c r="F16" s="2"/>
      <c r="G16" s="10" t="s">
        <v>79</v>
      </c>
      <c r="H16" s="10" t="s">
        <v>79</v>
      </c>
      <c r="I16" s="2"/>
      <c r="J16" s="2"/>
      <c r="K16" s="2"/>
      <c r="L16" s="2"/>
      <c r="M16" s="2"/>
      <c r="N16" s="2"/>
      <c r="O16" s="2"/>
      <c r="P16" s="2"/>
      <c r="Q16" s="2"/>
    </row>
    <row r="17" spans="3:17" ht="15">
      <c r="C17" s="32"/>
      <c r="D17" s="32" t="s">
        <v>39</v>
      </c>
      <c r="E17" s="32"/>
      <c r="F17" s="33">
        <f>J19+((8-J17)*((J20-J19)/(J18-J17)))</f>
        <v>111315.36202531646</v>
      </c>
      <c r="G17" s="54">
        <f>J21+((8-$J$17)*((J22-J21)/($J$18-$J$17)))</f>
        <v>0.7899556962025317</v>
      </c>
      <c r="H17" s="54">
        <f>J23+((8-$J$17)*((J24-J23)/($J$18-$J$17)))</f>
        <v>0.8499139240506329</v>
      </c>
      <c r="I17" s="34" t="s">
        <v>40</v>
      </c>
      <c r="J17" s="35">
        <v>15.57</v>
      </c>
      <c r="K17" s="36" t="s">
        <v>41</v>
      </c>
      <c r="L17" s="32"/>
      <c r="M17" s="32"/>
      <c r="N17" s="2"/>
      <c r="O17" s="2"/>
      <c r="P17" s="2"/>
      <c r="Q17" s="2"/>
    </row>
    <row r="18" spans="3:17" ht="12.75">
      <c r="C18" s="32"/>
      <c r="D18" s="32"/>
      <c r="E18" s="32"/>
      <c r="F18" s="32"/>
      <c r="G18" s="32" t="s">
        <v>92</v>
      </c>
      <c r="H18" s="32" t="s">
        <v>93</v>
      </c>
      <c r="I18" s="34" t="s">
        <v>42</v>
      </c>
      <c r="J18" s="35">
        <v>7.67</v>
      </c>
      <c r="K18" s="36" t="s">
        <v>43</v>
      </c>
      <c r="L18" s="32"/>
      <c r="M18" s="32"/>
      <c r="N18" s="2"/>
      <c r="O18" s="2"/>
      <c r="P18" s="2"/>
      <c r="Q18" s="2"/>
    </row>
    <row r="19" spans="3:17" ht="12.75">
      <c r="C19" s="32"/>
      <c r="D19" s="32"/>
      <c r="E19" s="32"/>
      <c r="F19" s="32"/>
      <c r="G19" s="32"/>
      <c r="H19" s="32"/>
      <c r="I19" s="34" t="s">
        <v>44</v>
      </c>
      <c r="J19" s="35">
        <v>52530</v>
      </c>
      <c r="K19" s="36" t="s">
        <v>45</v>
      </c>
      <c r="L19" s="32"/>
      <c r="M19" s="32"/>
      <c r="N19" s="2"/>
      <c r="O19" s="2"/>
      <c r="P19" s="2"/>
      <c r="Q19" s="2"/>
    </row>
    <row r="20" spans="4:17" ht="12.75">
      <c r="D20" s="32"/>
      <c r="E20" s="32"/>
      <c r="F20" s="40" t="s">
        <v>54</v>
      </c>
      <c r="G20" s="41">
        <v>1</v>
      </c>
      <c r="H20" s="32"/>
      <c r="I20" s="34" t="s">
        <v>46</v>
      </c>
      <c r="J20" s="35">
        <v>113878</v>
      </c>
      <c r="K20" s="36" t="s">
        <v>47</v>
      </c>
      <c r="L20" s="32"/>
      <c r="M20" s="32"/>
      <c r="N20" s="2"/>
      <c r="O20" s="2"/>
      <c r="P20" s="2"/>
      <c r="Q20" s="2"/>
    </row>
    <row r="21" spans="3:17" ht="13.5" thickBot="1">
      <c r="C21" s="2"/>
      <c r="D21" s="2"/>
      <c r="E21" s="2"/>
      <c r="F21" s="2"/>
      <c r="G21" s="2"/>
      <c r="H21" s="2"/>
      <c r="I21" s="55" t="s">
        <v>90</v>
      </c>
      <c r="J21" s="56">
        <v>0.766</v>
      </c>
      <c r="K21" s="57" t="s">
        <v>96</v>
      </c>
      <c r="L21" s="2"/>
      <c r="M21" s="2"/>
      <c r="N21" s="2"/>
      <c r="O21" s="2"/>
      <c r="P21" s="2"/>
      <c r="Q21" s="2"/>
    </row>
    <row r="22" spans="3:17" ht="13.5" thickBot="1">
      <c r="C22" s="2"/>
      <c r="D22" s="37" t="s">
        <v>81</v>
      </c>
      <c r="E22" s="128">
        <v>232000</v>
      </c>
      <c r="F22" s="2"/>
      <c r="G22" s="2"/>
      <c r="H22" s="2"/>
      <c r="I22" s="55" t="s">
        <v>91</v>
      </c>
      <c r="J22" s="56">
        <v>0.791</v>
      </c>
      <c r="K22" s="57" t="s">
        <v>97</v>
      </c>
      <c r="L22" s="2"/>
      <c r="M22" s="2"/>
      <c r="N22" s="2"/>
      <c r="O22" s="2"/>
      <c r="P22" s="2"/>
      <c r="Q22" s="2"/>
    </row>
    <row r="23" spans="3:17" ht="12.75">
      <c r="C23" s="2"/>
      <c r="D23" s="37"/>
      <c r="E23" s="38"/>
      <c r="F23" s="2"/>
      <c r="G23" s="2"/>
      <c r="H23" s="2"/>
      <c r="I23" s="55" t="s">
        <v>94</v>
      </c>
      <c r="J23" s="56">
        <v>0.825</v>
      </c>
      <c r="K23" s="57" t="s">
        <v>98</v>
      </c>
      <c r="L23" s="2"/>
      <c r="M23" s="2"/>
      <c r="N23" s="2"/>
      <c r="O23" s="2"/>
      <c r="P23" s="2"/>
      <c r="Q23" s="2"/>
    </row>
    <row r="24" spans="3:17" ht="12.75">
      <c r="C24" s="2"/>
      <c r="D24" s="2"/>
      <c r="E24" s="2"/>
      <c r="F24" s="2"/>
      <c r="G24" s="2"/>
      <c r="H24" s="2"/>
      <c r="I24" s="55" t="s">
        <v>95</v>
      </c>
      <c r="J24" s="56">
        <v>0.851</v>
      </c>
      <c r="K24" s="57" t="s">
        <v>99</v>
      </c>
      <c r="L24" s="2"/>
      <c r="M24" s="2"/>
      <c r="N24" s="2"/>
      <c r="O24" s="2"/>
      <c r="P24" s="2"/>
      <c r="Q24" s="2"/>
    </row>
    <row r="25" spans="3:17" ht="21">
      <c r="C25" s="2"/>
      <c r="D25" s="2"/>
      <c r="E25" s="4" t="s">
        <v>34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2.75">
      <c r="C27" s="5"/>
      <c r="D27" s="6" t="s">
        <v>6</v>
      </c>
      <c r="E27" s="2"/>
      <c r="F27" s="2"/>
      <c r="G27" s="2"/>
      <c r="H27" s="42" t="s">
        <v>82</v>
      </c>
      <c r="I27" s="42" t="s">
        <v>88</v>
      </c>
      <c r="J27" s="2"/>
      <c r="K27" s="2"/>
      <c r="L27" s="2"/>
      <c r="M27" s="2"/>
      <c r="N27" s="2"/>
      <c r="O27" s="2"/>
      <c r="P27" s="2"/>
      <c r="Q27" s="2"/>
    </row>
    <row r="28" spans="3:17" ht="18">
      <c r="C28" s="7" t="s">
        <v>1</v>
      </c>
      <c r="D28" s="8" t="s">
        <v>7</v>
      </c>
      <c r="E28" s="9" t="s">
        <v>107</v>
      </c>
      <c r="F28" s="10" t="s">
        <v>8</v>
      </c>
      <c r="G28" s="10" t="s">
        <v>9</v>
      </c>
      <c r="H28" s="10" t="s">
        <v>11</v>
      </c>
      <c r="I28" s="10" t="s">
        <v>11</v>
      </c>
      <c r="J28" s="10" t="s">
        <v>10</v>
      </c>
      <c r="K28" s="9" t="s">
        <v>106</v>
      </c>
      <c r="L28" s="2"/>
      <c r="M28" s="2"/>
      <c r="N28" s="2"/>
      <c r="O28" s="2"/>
      <c r="P28" s="2"/>
      <c r="Q28" s="2"/>
    </row>
    <row r="29" spans="3:17" ht="12.75">
      <c r="C29" s="11" t="s">
        <v>3</v>
      </c>
      <c r="D29" s="12">
        <v>0.175</v>
      </c>
      <c r="E29" s="12">
        <f>K11*D29</f>
        <v>0.1302022740288915</v>
      </c>
      <c r="F29" s="12">
        <f>M11*D29</f>
        <v>0.006221585654111396</v>
      </c>
      <c r="G29" s="12">
        <f>D29*Q11</f>
        <v>0.09256442470765217</v>
      </c>
      <c r="H29" s="12">
        <f>D29*O11</f>
        <v>0.010766402046448846</v>
      </c>
      <c r="I29" s="12">
        <f>D29*N11</f>
        <v>0.01447071775190706</v>
      </c>
      <c r="J29" s="12">
        <f>D29*P11</f>
        <v>0.20993330918073752</v>
      </c>
      <c r="K29" s="12">
        <f>F77*D29</f>
        <v>0.14017771114778002</v>
      </c>
      <c r="L29" s="2"/>
      <c r="M29" s="2"/>
      <c r="N29" s="2"/>
      <c r="O29" s="2"/>
      <c r="P29" s="2"/>
      <c r="Q29" s="2"/>
    </row>
    <row r="30" spans="3:17" ht="12.75">
      <c r="C30" s="11" t="s">
        <v>2</v>
      </c>
      <c r="D30" s="12">
        <v>0.275</v>
      </c>
      <c r="E30" s="12">
        <f>K12*D30</f>
        <v>0.21071606904272874</v>
      </c>
      <c r="F30" s="12">
        <f>M12*D30</f>
        <v>0.007753452298077124</v>
      </c>
      <c r="G30" s="12">
        <f>D30*Q12</f>
        <v>0.11880168005941191</v>
      </c>
      <c r="H30" s="12">
        <f>D30*O12</f>
        <v>0.013818123489158085</v>
      </c>
      <c r="I30" s="12">
        <f>D30*N12</f>
        <v>0.018033669557246335</v>
      </c>
      <c r="J30" s="12">
        <f>D30*P12</f>
        <v>0.42969194824041024</v>
      </c>
      <c r="K30" s="12">
        <f>L77*D30</f>
        <v>0.22686006431740952</v>
      </c>
      <c r="L30" s="2"/>
      <c r="M30" s="2"/>
      <c r="N30" s="2"/>
      <c r="O30" s="2"/>
      <c r="P30" s="2"/>
      <c r="Q30" s="2"/>
    </row>
    <row r="31" spans="3:17" ht="12.75">
      <c r="C31" s="11" t="s">
        <v>4</v>
      </c>
      <c r="D31" s="12">
        <v>0.45</v>
      </c>
      <c r="E31" s="12">
        <f>K13*D31</f>
        <v>0.3558518064587307</v>
      </c>
      <c r="F31" s="12">
        <f>M13*D31</f>
        <v>0.007957810639378749</v>
      </c>
      <c r="G31" s="12">
        <f>D31*Q13</f>
        <v>0.1258382768692773</v>
      </c>
      <c r="H31" s="12">
        <f>D31*O13</f>
        <v>0.014636567837870245</v>
      </c>
      <c r="I31" s="12">
        <f>D31*N13</f>
        <v>0.01850898437916308</v>
      </c>
      <c r="J31" s="12">
        <f>D31*P13</f>
        <v>0.9560578897147165</v>
      </c>
      <c r="K31" s="12">
        <f>F107*D31</f>
        <v>0.3831153649906215</v>
      </c>
      <c r="L31" s="2"/>
      <c r="M31" s="2"/>
      <c r="N31" s="2"/>
      <c r="O31" s="2"/>
      <c r="P31" s="2"/>
      <c r="Q31" s="2"/>
    </row>
    <row r="32" spans="3:17" ht="13.5" thickBot="1">
      <c r="C32" s="13" t="s">
        <v>5</v>
      </c>
      <c r="D32" s="14">
        <v>0.1</v>
      </c>
      <c r="E32" s="12">
        <f>K14*D32</f>
        <v>0.07439290208196703</v>
      </c>
      <c r="F32" s="12">
        <f>M14*D32</f>
        <v>0.0022568387682630154</v>
      </c>
      <c r="G32" s="12">
        <f>D32*Q14</f>
        <v>0.033573338992662106</v>
      </c>
      <c r="H32" s="12">
        <f>D32*O14</f>
        <v>0.003904999861213813</v>
      </c>
      <c r="I32" s="12">
        <f>D32*N14</f>
        <v>0.005249156508118524</v>
      </c>
      <c r="J32" s="52">
        <f>D32*P14</f>
        <v>0.5110411696164043</v>
      </c>
      <c r="K32" s="12">
        <f>L107*D32</f>
        <v>0.08009250850086586</v>
      </c>
      <c r="L32" s="2"/>
      <c r="M32" s="2"/>
      <c r="N32" s="2"/>
      <c r="O32" s="2"/>
      <c r="P32" s="2"/>
      <c r="Q32" s="2"/>
    </row>
    <row r="33" spans="3:17" ht="13.5" thickTop="1">
      <c r="C33" s="15" t="s">
        <v>36</v>
      </c>
      <c r="D33" s="16">
        <v>1</v>
      </c>
      <c r="E33" s="16">
        <f aca="true" t="shared" si="0" ref="E33:K33">E29+E30+E31+E32</f>
        <v>0.771163051612318</v>
      </c>
      <c r="F33" s="16">
        <f t="shared" si="0"/>
        <v>0.024189687359830285</v>
      </c>
      <c r="G33" s="16">
        <f t="shared" si="0"/>
        <v>0.3707777206290035</v>
      </c>
      <c r="H33" s="16">
        <f t="shared" si="0"/>
        <v>0.04312609323469099</v>
      </c>
      <c r="I33" s="16">
        <f t="shared" si="0"/>
        <v>0.056262528196435</v>
      </c>
      <c r="J33" s="53">
        <f t="shared" si="0"/>
        <v>2.1067243167522687</v>
      </c>
      <c r="K33" s="53">
        <f t="shared" si="0"/>
        <v>0.830245648956677</v>
      </c>
      <c r="L33" s="2"/>
      <c r="M33" s="2" t="s">
        <v>89</v>
      </c>
      <c r="N33" s="2"/>
      <c r="O33" s="2"/>
      <c r="P33" s="2"/>
      <c r="Q33" s="2"/>
    </row>
    <row r="34" spans="3:17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21">
      <c r="C35" s="2"/>
      <c r="D35" s="2"/>
      <c r="E35" s="4" t="s">
        <v>35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2.75">
      <c r="C38" s="5"/>
      <c r="D38" s="6" t="s">
        <v>6</v>
      </c>
      <c r="E38" s="2"/>
      <c r="F38" s="2"/>
      <c r="G38" s="2"/>
      <c r="H38" s="42" t="s">
        <v>82</v>
      </c>
      <c r="I38" s="42" t="s">
        <v>88</v>
      </c>
      <c r="J38" s="2"/>
      <c r="K38" s="2"/>
      <c r="L38" s="2"/>
      <c r="M38" s="2"/>
      <c r="N38" s="2"/>
      <c r="O38" s="2"/>
      <c r="P38" s="2"/>
      <c r="Q38" s="2"/>
    </row>
    <row r="39" spans="3:17" ht="18">
      <c r="C39" s="7" t="s">
        <v>1</v>
      </c>
      <c r="D39" s="8" t="s">
        <v>7</v>
      </c>
      <c r="E39" s="9" t="s">
        <v>107</v>
      </c>
      <c r="F39" s="10" t="s">
        <v>8</v>
      </c>
      <c r="G39" s="10" t="s">
        <v>9</v>
      </c>
      <c r="H39" s="10" t="s">
        <v>11</v>
      </c>
      <c r="I39" s="10" t="s">
        <v>11</v>
      </c>
      <c r="J39" s="10" t="s">
        <v>10</v>
      </c>
      <c r="K39" s="9" t="s">
        <v>106</v>
      </c>
      <c r="L39" s="2"/>
      <c r="M39" s="2"/>
      <c r="N39" s="2"/>
      <c r="O39" s="2"/>
      <c r="P39" s="2"/>
      <c r="Q39" s="2"/>
    </row>
    <row r="40" spans="3:17" ht="12.75">
      <c r="C40" s="11" t="s">
        <v>3</v>
      </c>
      <c r="D40" s="12">
        <v>0.437</v>
      </c>
      <c r="E40" s="12">
        <f>K11*D40</f>
        <v>0.3251336785750034</v>
      </c>
      <c r="F40" s="12">
        <f>M11*D40</f>
        <v>0.015536188176266745</v>
      </c>
      <c r="G40" s="12">
        <f>D40*Q11</f>
        <v>0.23114659198425141</v>
      </c>
      <c r="H40" s="12">
        <f>D40*O11</f>
        <v>0.026885243967417975</v>
      </c>
      <c r="I40" s="12">
        <f>D40*N11</f>
        <v>0.036135449471905064</v>
      </c>
      <c r="J40" s="12">
        <f>D40*P11</f>
        <v>0.5242334634970417</v>
      </c>
      <c r="K40" s="12">
        <f>F77*D40</f>
        <v>0.3500437701233136</v>
      </c>
      <c r="L40" s="2"/>
      <c r="M40" s="2"/>
      <c r="N40" s="2"/>
      <c r="O40" s="2"/>
      <c r="P40" s="2"/>
      <c r="Q40" s="2"/>
    </row>
    <row r="41" spans="3:17" ht="12.75">
      <c r="C41" s="11" t="s">
        <v>2</v>
      </c>
      <c r="D41" s="12">
        <v>0.238</v>
      </c>
      <c r="E41" s="12">
        <f>K12*D41</f>
        <v>0.1823651797533434</v>
      </c>
      <c r="F41" s="12">
        <f>M12*D41</f>
        <v>0.006710260534335837</v>
      </c>
      <c r="G41" s="12">
        <f>D41*Q12</f>
        <v>0.10281745401505467</v>
      </c>
      <c r="H41" s="12">
        <f>D41*O12</f>
        <v>0.011958957783344087</v>
      </c>
      <c r="I41" s="12">
        <f>D41*N12</f>
        <v>0.0156073212895441</v>
      </c>
      <c r="J41" s="12">
        <f>D41*P12</f>
        <v>0.3718788497498823</v>
      </c>
      <c r="K41" s="12">
        <f>L77*D41</f>
        <v>0.19633707384561258</v>
      </c>
      <c r="L41" s="2"/>
      <c r="M41" s="2"/>
      <c r="N41" s="2"/>
      <c r="O41" s="2"/>
      <c r="P41" s="2"/>
      <c r="Q41" s="2"/>
    </row>
    <row r="42" spans="3:17" ht="12.75">
      <c r="C42" s="11" t="s">
        <v>4</v>
      </c>
      <c r="D42" s="12">
        <v>0.275</v>
      </c>
      <c r="E42" s="12">
        <f>K13*D42</f>
        <v>0.21746499283589102</v>
      </c>
      <c r="F42" s="12">
        <f>M13*D42</f>
        <v>0.004863106501842569</v>
      </c>
      <c r="G42" s="12">
        <f>D42*Q13</f>
        <v>0.07690116919789168</v>
      </c>
      <c r="H42" s="12">
        <f>D42*O13</f>
        <v>0.00894456923425404</v>
      </c>
      <c r="I42" s="12">
        <f>D42*N13</f>
        <v>0.011311046009488549</v>
      </c>
      <c r="J42" s="12">
        <f>D42*P13</f>
        <v>0.5842575992701046</v>
      </c>
      <c r="K42" s="12">
        <f>F107*D42</f>
        <v>0.2341260563831576</v>
      </c>
      <c r="L42" s="2"/>
      <c r="M42" s="2"/>
      <c r="N42" s="2"/>
      <c r="O42" s="2"/>
      <c r="P42" s="2"/>
      <c r="Q42" s="2"/>
    </row>
    <row r="43" spans="3:17" ht="13.5" thickBot="1">
      <c r="C43" s="11" t="s">
        <v>5</v>
      </c>
      <c r="D43" s="12">
        <v>0.05</v>
      </c>
      <c r="E43" s="12">
        <f>K14*D43</f>
        <v>0.037196451040983514</v>
      </c>
      <c r="F43" s="12">
        <f>M14*D43</f>
        <v>0.0011284193841315077</v>
      </c>
      <c r="G43" s="12">
        <f>D43*Q14</f>
        <v>0.016786669496331053</v>
      </c>
      <c r="H43" s="12">
        <f>D43*O14</f>
        <v>0.0019524999306069065</v>
      </c>
      <c r="I43" s="12">
        <f>D43*N14</f>
        <v>0.002624578254059262</v>
      </c>
      <c r="J43" s="12">
        <f>D43*P14</f>
        <v>0.25552058480820217</v>
      </c>
      <c r="K43" s="12">
        <f>L107*D43</f>
        <v>0.04004625425043293</v>
      </c>
      <c r="L43" s="2"/>
      <c r="M43" s="2"/>
      <c r="N43" s="2"/>
      <c r="O43" s="2"/>
      <c r="P43" s="2"/>
      <c r="Q43" s="2"/>
    </row>
    <row r="44" spans="3:17" ht="13.5" thickTop="1">
      <c r="C44" s="15" t="s">
        <v>36</v>
      </c>
      <c r="D44" s="16">
        <v>1</v>
      </c>
      <c r="E44" s="16">
        <f aca="true" t="shared" si="1" ref="E44:K44">E40+E41+E42+E43</f>
        <v>0.7621603022052215</v>
      </c>
      <c r="F44" s="16">
        <f t="shared" si="1"/>
        <v>0.02823797459657666</v>
      </c>
      <c r="G44" s="16">
        <f t="shared" si="1"/>
        <v>0.4276518846935288</v>
      </c>
      <c r="H44" s="16">
        <f t="shared" si="1"/>
        <v>0.049741270915623005</v>
      </c>
      <c r="I44" s="129">
        <f t="shared" si="1"/>
        <v>0.06567839502499698</v>
      </c>
      <c r="J44" s="16">
        <f t="shared" si="1"/>
        <v>1.7358904973252307</v>
      </c>
      <c r="K44" s="16">
        <f t="shared" si="1"/>
        <v>0.8205531546025167</v>
      </c>
      <c r="L44" s="2"/>
      <c r="M44" s="2"/>
      <c r="N44" s="2"/>
      <c r="O44" s="2"/>
      <c r="P44" s="2"/>
      <c r="Q44" s="2"/>
    </row>
    <row r="46" ht="12.75">
      <c r="C46" t="str">
        <f ca="1">CELL("filename")</f>
        <v>G:\BldProd\Hearth\Clients\SteelTech\G101258894 G200\Model G200 Data\Test #1\[Test #1.xls]Boiler particulates</v>
      </c>
    </row>
    <row r="47" ht="12.75">
      <c r="C47" t="s">
        <v>48</v>
      </c>
    </row>
    <row r="50" ht="12.75">
      <c r="J50" t="s">
        <v>89</v>
      </c>
    </row>
    <row r="51" spans="3:11" ht="22.5">
      <c r="C51" s="126" t="s">
        <v>85</v>
      </c>
      <c r="D51" s="126"/>
      <c r="I51" s="126" t="s">
        <v>86</v>
      </c>
      <c r="J51" s="126"/>
      <c r="K51" s="126"/>
    </row>
    <row r="52" spans="3:12" ht="15">
      <c r="C52" s="17"/>
      <c r="D52" s="18"/>
      <c r="E52" s="40" t="s">
        <v>55</v>
      </c>
      <c r="F52" s="43">
        <v>2</v>
      </c>
      <c r="I52" s="17"/>
      <c r="J52" s="18"/>
      <c r="K52" s="40" t="s">
        <v>55</v>
      </c>
      <c r="L52" s="47">
        <v>3</v>
      </c>
    </row>
    <row r="53" spans="3:12" ht="15">
      <c r="C53" s="17"/>
      <c r="D53" s="18"/>
      <c r="E53" s="40" t="s">
        <v>56</v>
      </c>
      <c r="F53" s="44">
        <v>41527</v>
      </c>
      <c r="I53" s="17"/>
      <c r="J53" s="18"/>
      <c r="K53" s="40" t="s">
        <v>56</v>
      </c>
      <c r="L53" s="48">
        <v>41528</v>
      </c>
    </row>
    <row r="54" spans="3:12" ht="15">
      <c r="C54" s="17"/>
      <c r="D54" s="22"/>
      <c r="E54" s="40" t="s">
        <v>57</v>
      </c>
      <c r="F54" s="45">
        <v>161.11</v>
      </c>
      <c r="I54" s="17"/>
      <c r="J54" s="22"/>
      <c r="K54" s="40" t="s">
        <v>57</v>
      </c>
      <c r="L54" s="46">
        <v>152.94</v>
      </c>
    </row>
    <row r="55" spans="3:12" ht="15">
      <c r="C55" s="17"/>
      <c r="D55" s="22"/>
      <c r="E55" s="40" t="s">
        <v>58</v>
      </c>
      <c r="F55" s="45">
        <v>23.33287465805971</v>
      </c>
      <c r="I55" s="17"/>
      <c r="J55" s="22"/>
      <c r="K55" s="40" t="s">
        <v>58</v>
      </c>
      <c r="L55" s="46">
        <v>23.24781721459395</v>
      </c>
    </row>
    <row r="56" spans="3:12" ht="15">
      <c r="C56" s="17"/>
      <c r="D56" s="22"/>
      <c r="E56" s="40" t="s">
        <v>59</v>
      </c>
      <c r="F56" s="45">
        <v>118.52740141402843</v>
      </c>
      <c r="I56" s="17"/>
      <c r="J56" s="22"/>
      <c r="K56" s="40" t="s">
        <v>59</v>
      </c>
      <c r="L56" s="46">
        <v>119.15044163548669</v>
      </c>
    </row>
    <row r="57" spans="3:12" ht="15">
      <c r="C57" s="17"/>
      <c r="D57" s="22"/>
      <c r="E57" s="40" t="s">
        <v>60</v>
      </c>
      <c r="F57" s="45">
        <v>95.76659062654825</v>
      </c>
      <c r="I57" s="17"/>
      <c r="J57" s="22"/>
      <c r="K57" s="40" t="s">
        <v>60</v>
      </c>
      <c r="L57" s="46">
        <v>99.23197834198487</v>
      </c>
    </row>
    <row r="58" spans="3:12" ht="15">
      <c r="C58" s="17"/>
      <c r="D58" s="22"/>
      <c r="E58" s="40" t="s">
        <v>61</v>
      </c>
      <c r="F58" s="45">
        <v>0.6838911013480431</v>
      </c>
      <c r="I58" s="17"/>
      <c r="J58" s="22"/>
      <c r="K58" s="40" t="s">
        <v>61</v>
      </c>
      <c r="L58" s="46">
        <v>1.0983122164950732</v>
      </c>
    </row>
    <row r="59" spans="3:12" ht="15">
      <c r="C59" s="17"/>
      <c r="D59" s="18"/>
      <c r="E59" s="40" t="s">
        <v>62</v>
      </c>
      <c r="F59" s="45">
        <v>1568</v>
      </c>
      <c r="I59" s="17"/>
      <c r="J59" s="18"/>
      <c r="K59" s="40" t="s">
        <v>62</v>
      </c>
      <c r="L59" s="46">
        <v>934</v>
      </c>
    </row>
    <row r="60" spans="3:12" ht="15">
      <c r="C60" s="17"/>
      <c r="D60" s="18"/>
      <c r="E60" s="40" t="s">
        <v>63</v>
      </c>
      <c r="F60" s="45">
        <v>2.267352438790308</v>
      </c>
      <c r="I60" s="17"/>
      <c r="J60" s="18"/>
      <c r="K60" s="40" t="s">
        <v>63</v>
      </c>
      <c r="L60" s="46">
        <v>3.6159000767674625</v>
      </c>
    </row>
    <row r="61" spans="3:12" ht="15">
      <c r="C61" s="17"/>
      <c r="D61" s="18"/>
      <c r="E61" s="40" t="s">
        <v>64</v>
      </c>
      <c r="F61" s="45">
        <v>31.350040837656802</v>
      </c>
      <c r="I61" s="17"/>
      <c r="J61" s="18"/>
      <c r="K61" s="40" t="s">
        <v>64</v>
      </c>
      <c r="L61" s="46">
        <v>24.323168464032918</v>
      </c>
    </row>
    <row r="62" spans="3:13" ht="15">
      <c r="C62" s="17"/>
      <c r="D62" s="17"/>
      <c r="E62" s="40" t="s">
        <v>65</v>
      </c>
      <c r="F62" s="45">
        <v>225.733</v>
      </c>
      <c r="G62">
        <v>230.761</v>
      </c>
      <c r="I62" s="17"/>
      <c r="J62" s="17"/>
      <c r="K62" s="40" t="s">
        <v>65</v>
      </c>
      <c r="L62" s="46">
        <v>414.909</v>
      </c>
      <c r="M62">
        <v>419.97</v>
      </c>
    </row>
    <row r="63" spans="3:13" ht="15">
      <c r="C63" s="17"/>
      <c r="D63" s="17"/>
      <c r="E63" s="40" t="s">
        <v>66</v>
      </c>
      <c r="F63" s="45">
        <v>414.905</v>
      </c>
      <c r="G63">
        <v>419.934</v>
      </c>
      <c r="I63" s="17"/>
      <c r="J63" s="17"/>
      <c r="K63" s="40" t="s">
        <v>66</v>
      </c>
      <c r="L63" s="46">
        <v>527.037</v>
      </c>
      <c r="M63">
        <v>532.135</v>
      </c>
    </row>
    <row r="64" spans="3:12" ht="15">
      <c r="C64" s="17"/>
      <c r="D64" s="17"/>
      <c r="E64" s="40" t="s">
        <v>67</v>
      </c>
      <c r="F64" s="45">
        <v>29.105</v>
      </c>
      <c r="I64" s="17"/>
      <c r="J64" s="17"/>
      <c r="K64" s="40" t="s">
        <v>67</v>
      </c>
      <c r="L64" s="46">
        <v>29.13</v>
      </c>
    </row>
    <row r="65" spans="3:12" ht="15">
      <c r="C65" s="17"/>
      <c r="D65" s="17"/>
      <c r="E65" s="40" t="s">
        <v>68</v>
      </c>
      <c r="F65" s="45">
        <v>0.07326709302919848</v>
      </c>
      <c r="I65" s="17"/>
      <c r="J65" s="17"/>
      <c r="K65" s="40" t="s">
        <v>68</v>
      </c>
      <c r="L65" s="46">
        <v>0.07200289461064466</v>
      </c>
    </row>
    <row r="66" spans="3:12" ht="15">
      <c r="C66" s="17"/>
      <c r="D66" s="17"/>
      <c r="E66" s="40" t="s">
        <v>69</v>
      </c>
      <c r="F66" s="45">
        <v>0</v>
      </c>
      <c r="I66" s="17"/>
      <c r="J66" s="17"/>
      <c r="K66" s="40" t="s">
        <v>69</v>
      </c>
      <c r="L66" s="46">
        <v>0</v>
      </c>
    </row>
    <row r="67" spans="3:12" ht="15">
      <c r="C67" s="17"/>
      <c r="D67" s="17"/>
      <c r="E67" s="40" t="s">
        <v>70</v>
      </c>
      <c r="F67" s="45">
        <v>16.219734163032896</v>
      </c>
      <c r="I67" s="17"/>
      <c r="J67" s="17"/>
      <c r="K67" s="40" t="s">
        <v>70</v>
      </c>
      <c r="L67" s="46">
        <v>16.33312473123543</v>
      </c>
    </row>
    <row r="68" spans="3:14" ht="15">
      <c r="C68" s="17"/>
      <c r="D68" s="17"/>
      <c r="E68" s="40" t="s">
        <v>71</v>
      </c>
      <c r="F68" s="45">
        <v>764.3387526987623</v>
      </c>
      <c r="I68" s="17"/>
      <c r="J68" s="17"/>
      <c r="K68" s="40" t="s">
        <v>71</v>
      </c>
      <c r="L68" s="46">
        <v>769.6821698347384</v>
      </c>
      <c r="M68" s="21"/>
      <c r="N68" s="26"/>
    </row>
    <row r="69" spans="3:14" ht="15">
      <c r="C69" s="17"/>
      <c r="D69" s="17"/>
      <c r="E69" s="40" t="s">
        <v>72</v>
      </c>
      <c r="F69" s="45">
        <v>8.315119606930757</v>
      </c>
      <c r="I69" s="17"/>
      <c r="J69" s="17"/>
      <c r="K69" s="40" t="s">
        <v>72</v>
      </c>
      <c r="L69" s="46">
        <v>8.322830146942373</v>
      </c>
      <c r="M69" s="22"/>
      <c r="N69" s="27"/>
    </row>
    <row r="70" spans="3:14" ht="15">
      <c r="C70" s="17"/>
      <c r="D70" s="17"/>
      <c r="E70" s="40" t="s">
        <v>73</v>
      </c>
      <c r="F70" s="45">
        <v>1.0011417444393012</v>
      </c>
      <c r="G70" t="s">
        <v>102</v>
      </c>
      <c r="I70" s="17"/>
      <c r="J70" s="17"/>
      <c r="K70" s="40" t="s">
        <v>73</v>
      </c>
      <c r="L70" s="46">
        <v>1.0011635721282657</v>
      </c>
      <c r="M70" s="22" t="s">
        <v>102</v>
      </c>
      <c r="N70" s="27"/>
    </row>
    <row r="71" spans="3:14" ht="15">
      <c r="C71" s="17"/>
      <c r="D71" s="17"/>
      <c r="E71" s="40" t="s">
        <v>74</v>
      </c>
      <c r="F71" s="45">
        <v>835838.9693481243</v>
      </c>
      <c r="G71">
        <v>9608.537482940188</v>
      </c>
      <c r="I71" s="17"/>
      <c r="J71" s="17"/>
      <c r="K71" s="40" t="s">
        <v>74</v>
      </c>
      <c r="L71" s="46">
        <v>817721.210126016</v>
      </c>
      <c r="M71" s="18">
        <v>9493.743686099982</v>
      </c>
      <c r="N71" s="28"/>
    </row>
    <row r="72" spans="3:14" ht="15">
      <c r="C72" s="20"/>
      <c r="D72" s="20"/>
      <c r="E72" s="40" t="s">
        <v>75</v>
      </c>
      <c r="F72" s="45">
        <v>0.035551918023493695</v>
      </c>
      <c r="I72" s="20"/>
      <c r="J72" s="20"/>
      <c r="K72" s="40" t="s">
        <v>75</v>
      </c>
      <c r="L72" s="46">
        <v>0.02819437199300772</v>
      </c>
      <c r="M72" s="19"/>
      <c r="N72" s="29"/>
    </row>
    <row r="73" spans="3:14" ht="15">
      <c r="C73" s="20"/>
      <c r="D73" s="20"/>
      <c r="E73" s="40" t="s">
        <v>76</v>
      </c>
      <c r="F73" s="45">
        <v>0.06152229740827912</v>
      </c>
      <c r="I73" s="20"/>
      <c r="J73" s="20"/>
      <c r="K73" s="40" t="s">
        <v>76</v>
      </c>
      <c r="L73" s="46">
        <v>0.05024772177875667</v>
      </c>
      <c r="M73" s="19"/>
      <c r="N73" s="29"/>
    </row>
    <row r="74" spans="3:14" ht="15">
      <c r="C74" s="20"/>
      <c r="D74" s="20"/>
      <c r="E74" s="40" t="s">
        <v>77</v>
      </c>
      <c r="F74" s="45">
        <v>0.0826898157251832</v>
      </c>
      <c r="G74">
        <v>0.0030773024917203386</v>
      </c>
      <c r="I74" s="20"/>
      <c r="J74" s="20"/>
      <c r="K74" s="40" t="s">
        <v>77</v>
      </c>
      <c r="L74" s="46">
        <v>0.06557698020816849</v>
      </c>
      <c r="M74" s="17">
        <v>0.0028317215205705456</v>
      </c>
      <c r="N74" s="30"/>
    </row>
    <row r="75" spans="3:14" ht="15">
      <c r="C75" s="20"/>
      <c r="D75" s="20"/>
      <c r="E75" s="40" t="s">
        <v>78</v>
      </c>
      <c r="F75" s="45"/>
      <c r="I75" s="20"/>
      <c r="J75" s="20"/>
      <c r="K75" s="40" t="s">
        <v>78</v>
      </c>
      <c r="L75" s="46"/>
      <c r="M75" s="17"/>
      <c r="N75" s="30"/>
    </row>
    <row r="76" spans="3:14" ht="12.75">
      <c r="C76" s="20"/>
      <c r="D76" s="20"/>
      <c r="E76" s="40" t="s">
        <v>79</v>
      </c>
      <c r="F76" s="45">
        <v>0.7440129944508087</v>
      </c>
      <c r="G76">
        <v>1.4954381204295866</v>
      </c>
      <c r="I76" s="20"/>
      <c r="J76" s="20"/>
      <c r="K76" s="40" t="s">
        <v>79</v>
      </c>
      <c r="L76" s="46">
        <v>0.7662402510644681</v>
      </c>
      <c r="M76" s="20">
        <v>1.5611036918908496</v>
      </c>
      <c r="N76" s="31"/>
    </row>
    <row r="77" spans="3:14" ht="12.75">
      <c r="C77" s="20"/>
      <c r="D77" s="20"/>
      <c r="E77" s="40"/>
      <c r="F77" s="45">
        <v>0.8010154922730288</v>
      </c>
      <c r="I77" s="20"/>
      <c r="J77" s="20"/>
      <c r="K77" s="40"/>
      <c r="L77" s="46">
        <v>0.8249456884269436</v>
      </c>
      <c r="M77" s="20"/>
      <c r="N77" s="31"/>
    </row>
    <row r="78" spans="3:14" ht="12.75">
      <c r="C78" s="20"/>
      <c r="D78" s="20"/>
      <c r="E78" s="40" t="s">
        <v>80</v>
      </c>
      <c r="F78" s="45">
        <v>0.5289395697580124</v>
      </c>
      <c r="I78" s="20"/>
      <c r="J78" s="20"/>
      <c r="K78" s="40" t="s">
        <v>80</v>
      </c>
      <c r="L78" s="46">
        <v>0.4320061093069524</v>
      </c>
      <c r="M78" s="20"/>
      <c r="N78" s="31"/>
    </row>
    <row r="79" spans="3:14" ht="12.75">
      <c r="C79" s="20"/>
      <c r="D79" s="20"/>
      <c r="E79" s="40" t="s">
        <v>82</v>
      </c>
      <c r="F79" s="45">
        <v>1123419.8536614226</v>
      </c>
      <c r="I79" s="20"/>
      <c r="J79" s="20"/>
      <c r="K79" s="40" t="s">
        <v>82</v>
      </c>
      <c r="L79" s="46">
        <v>1067186.4457525301</v>
      </c>
      <c r="M79" s="20"/>
      <c r="N79" s="31"/>
    </row>
    <row r="80" ht="12.75">
      <c r="E80" s="40"/>
    </row>
    <row r="81" spans="3:11" ht="22.5">
      <c r="C81" s="126" t="s">
        <v>83</v>
      </c>
      <c r="D81" s="126"/>
      <c r="E81" s="127"/>
      <c r="I81" s="126" t="s">
        <v>84</v>
      </c>
      <c r="J81" s="126"/>
      <c r="K81" s="126"/>
    </row>
    <row r="82" spans="3:12" ht="15">
      <c r="C82" s="17"/>
      <c r="D82" s="18"/>
      <c r="E82" s="40" t="s">
        <v>55</v>
      </c>
      <c r="F82" s="47">
        <v>4</v>
      </c>
      <c r="G82" s="22"/>
      <c r="I82" s="17"/>
      <c r="J82" s="18"/>
      <c r="K82" s="40" t="s">
        <v>55</v>
      </c>
      <c r="L82" s="43">
        <v>1</v>
      </c>
    </row>
    <row r="83" spans="3:12" ht="15">
      <c r="C83" s="17"/>
      <c r="D83" s="18"/>
      <c r="E83" s="40" t="s">
        <v>56</v>
      </c>
      <c r="F83" s="50">
        <v>41529</v>
      </c>
      <c r="G83" s="22"/>
      <c r="I83" s="17"/>
      <c r="J83" s="18"/>
      <c r="K83" s="40" t="s">
        <v>56</v>
      </c>
      <c r="L83" s="44">
        <v>41526</v>
      </c>
    </row>
    <row r="84" spans="3:12" ht="15">
      <c r="C84" s="17"/>
      <c r="D84" s="22"/>
      <c r="E84" s="40" t="s">
        <v>57</v>
      </c>
      <c r="F84" s="46">
        <v>156.08</v>
      </c>
      <c r="G84" s="22"/>
      <c r="I84" s="17"/>
      <c r="J84" s="22"/>
      <c r="K84" s="40" t="s">
        <v>57</v>
      </c>
      <c r="L84" s="45">
        <v>156.26</v>
      </c>
    </row>
    <row r="85" spans="3:12" ht="15">
      <c r="C85" s="17"/>
      <c r="D85" s="22"/>
      <c r="E85" s="40" t="s">
        <v>58</v>
      </c>
      <c r="F85" s="46">
        <v>21.578745513070217</v>
      </c>
      <c r="G85" s="22"/>
      <c r="I85" s="17"/>
      <c r="J85" s="22"/>
      <c r="K85" s="40" t="s">
        <v>58</v>
      </c>
      <c r="L85" s="45">
        <v>23.11196697606554</v>
      </c>
    </row>
    <row r="86" spans="3:12" ht="15">
      <c r="C86" s="17"/>
      <c r="D86" s="22"/>
      <c r="E86" s="40" t="s">
        <v>59</v>
      </c>
      <c r="F86" s="46">
        <v>107.99459169077319</v>
      </c>
      <c r="G86" s="21"/>
      <c r="I86" s="17"/>
      <c r="J86" s="22"/>
      <c r="K86" s="40" t="s">
        <v>59</v>
      </c>
      <c r="L86" s="45">
        <v>88.02710377892782</v>
      </c>
    </row>
    <row r="87" spans="3:12" ht="15">
      <c r="C87" s="17"/>
      <c r="D87" s="22"/>
      <c r="E87" s="40" t="s">
        <v>60</v>
      </c>
      <c r="F87" s="46">
        <v>94.53583712795034</v>
      </c>
      <c r="G87" s="22"/>
      <c r="I87" s="17"/>
      <c r="J87" s="22"/>
      <c r="K87" s="40" t="s">
        <v>60</v>
      </c>
      <c r="L87" s="45">
        <v>51.92636402866297</v>
      </c>
    </row>
    <row r="88" spans="3:14" ht="15">
      <c r="C88" s="17"/>
      <c r="D88" s="22"/>
      <c r="E88" s="40" t="s">
        <v>61</v>
      </c>
      <c r="F88" s="46">
        <v>2.4622912518271987</v>
      </c>
      <c r="G88" s="22"/>
      <c r="I88" s="17"/>
      <c r="J88" s="22"/>
      <c r="K88" s="40" t="s">
        <v>61</v>
      </c>
      <c r="L88" s="45">
        <v>8.926438761530756</v>
      </c>
      <c r="N88" t="s">
        <v>89</v>
      </c>
    </row>
    <row r="89" spans="3:12" ht="15">
      <c r="C89" s="17"/>
      <c r="D89" s="18"/>
      <c r="E89" s="40" t="s">
        <v>62</v>
      </c>
      <c r="F89" s="46">
        <v>460</v>
      </c>
      <c r="G89" s="22"/>
      <c r="I89" s="17"/>
      <c r="J89" s="18"/>
      <c r="K89" s="40" t="s">
        <v>62</v>
      </c>
      <c r="L89" s="45">
        <v>227</v>
      </c>
    </row>
    <row r="90" spans="3:12" ht="15">
      <c r="C90" s="17"/>
      <c r="D90" s="18"/>
      <c r="E90" s="40" t="s">
        <v>63</v>
      </c>
      <c r="F90" s="46">
        <v>7.5954448398817025</v>
      </c>
      <c r="G90" s="21"/>
      <c r="I90" s="17"/>
      <c r="J90" s="18"/>
      <c r="K90" s="40" t="s">
        <v>63</v>
      </c>
      <c r="L90" s="45">
        <v>15.217494026308708</v>
      </c>
    </row>
    <row r="91" spans="3:12" ht="15">
      <c r="C91" s="17"/>
      <c r="D91" s="18"/>
      <c r="E91" s="40" t="s">
        <v>64</v>
      </c>
      <c r="F91" s="46">
        <v>16.288393676621094</v>
      </c>
      <c r="G91" s="21"/>
      <c r="I91" s="17"/>
      <c r="J91" s="18"/>
      <c r="K91" s="40" t="s">
        <v>64</v>
      </c>
      <c r="L91" s="45">
        <v>19.33439091715396</v>
      </c>
    </row>
    <row r="92" spans="3:13" ht="15">
      <c r="C92" s="17"/>
      <c r="D92" s="17"/>
      <c r="E92" s="40" t="s">
        <v>65</v>
      </c>
      <c r="F92" s="46">
        <v>527.1</v>
      </c>
      <c r="G92" s="23">
        <v>532.1</v>
      </c>
      <c r="I92" s="17"/>
      <c r="J92" s="17"/>
      <c r="K92" s="40" t="s">
        <v>65</v>
      </c>
      <c r="L92" s="45">
        <v>199.66</v>
      </c>
      <c r="M92">
        <v>204.584</v>
      </c>
    </row>
    <row r="93" spans="3:13" ht="15">
      <c r="C93" s="17"/>
      <c r="D93" s="17"/>
      <c r="E93" s="40" t="s">
        <v>66</v>
      </c>
      <c r="F93" s="46">
        <v>582.065</v>
      </c>
      <c r="G93" s="23">
        <v>587.466</v>
      </c>
      <c r="I93" s="17"/>
      <c r="J93" s="17"/>
      <c r="K93" s="40" t="s">
        <v>66</v>
      </c>
      <c r="L93" s="45">
        <v>225.725</v>
      </c>
      <c r="M93">
        <v>230.755</v>
      </c>
    </row>
    <row r="94" spans="3:12" ht="15">
      <c r="C94" s="17"/>
      <c r="D94" s="17"/>
      <c r="E94" s="40" t="s">
        <v>67</v>
      </c>
      <c r="F94" s="46">
        <v>29.1</v>
      </c>
      <c r="G94" s="23"/>
      <c r="I94" s="17"/>
      <c r="J94" s="17"/>
      <c r="K94" s="40" t="s">
        <v>67</v>
      </c>
      <c r="L94" s="45">
        <v>28.83</v>
      </c>
    </row>
    <row r="95" spans="3:12" ht="15">
      <c r="C95" s="17"/>
      <c r="D95" s="17"/>
      <c r="E95" s="40" t="s">
        <v>68</v>
      </c>
      <c r="F95" s="46">
        <v>0.07249851327656148</v>
      </c>
      <c r="G95" s="21"/>
      <c r="I95" s="17"/>
      <c r="J95" s="17"/>
      <c r="K95" s="40" t="s">
        <v>68</v>
      </c>
      <c r="L95" s="45">
        <v>0.07066927693392101</v>
      </c>
    </row>
    <row r="96" spans="3:12" ht="15">
      <c r="C96" s="17"/>
      <c r="D96" s="17"/>
      <c r="E96" s="40" t="s">
        <v>69</v>
      </c>
      <c r="F96" s="46">
        <v>0</v>
      </c>
      <c r="G96" s="22"/>
      <c r="I96" s="17"/>
      <c r="J96" s="17"/>
      <c r="K96" s="40" t="s">
        <v>69</v>
      </c>
      <c r="L96" s="45">
        <v>0</v>
      </c>
    </row>
    <row r="97" spans="3:12" ht="15">
      <c r="C97" s="17"/>
      <c r="D97" s="17"/>
      <c r="E97" s="40" t="s">
        <v>70</v>
      </c>
      <c r="F97" s="46">
        <v>16.390518271261858</v>
      </c>
      <c r="G97" s="22"/>
      <c r="I97" s="17"/>
      <c r="J97" s="17"/>
      <c r="K97" s="40" t="s">
        <v>70</v>
      </c>
      <c r="L97" s="45">
        <v>15.659504447630086</v>
      </c>
    </row>
    <row r="98" spans="3:12" ht="15">
      <c r="C98" s="17"/>
      <c r="D98" s="17"/>
      <c r="E98" s="40" t="s">
        <v>71</v>
      </c>
      <c r="F98" s="46">
        <v>772.3867830149437</v>
      </c>
      <c r="G98" s="22"/>
      <c r="I98" s="17"/>
      <c r="J98" s="17"/>
      <c r="K98" s="40" t="s">
        <v>71</v>
      </c>
      <c r="L98" s="45">
        <v>737.9384875901201</v>
      </c>
    </row>
    <row r="99" spans="3:12" ht="15">
      <c r="C99" s="17"/>
      <c r="D99" s="17"/>
      <c r="E99" s="40" t="s">
        <v>72</v>
      </c>
      <c r="F99" s="46">
        <v>8.332034858950719</v>
      </c>
      <c r="G99" s="21"/>
      <c r="I99" s="17"/>
      <c r="J99" s="17"/>
      <c r="K99" s="40" t="s">
        <v>72</v>
      </c>
      <c r="L99" s="45">
        <v>8.33659710353425</v>
      </c>
    </row>
    <row r="100" spans="3:13" ht="15">
      <c r="C100" s="17"/>
      <c r="D100" s="17"/>
      <c r="E100" s="40" t="s">
        <v>73</v>
      </c>
      <c r="F100" s="46">
        <v>1.0011924590276235</v>
      </c>
      <c r="G100" s="21" t="s">
        <v>102</v>
      </c>
      <c r="I100" s="17"/>
      <c r="J100" s="17"/>
      <c r="K100" s="40" t="s">
        <v>73</v>
      </c>
      <c r="L100" s="45">
        <v>1.001208388199672</v>
      </c>
      <c r="M100" t="s">
        <v>102</v>
      </c>
    </row>
    <row r="101" spans="3:13" ht="15">
      <c r="C101" s="17"/>
      <c r="D101" s="17"/>
      <c r="E101" s="40" t="s">
        <v>74</v>
      </c>
      <c r="F101" s="46">
        <v>873061.2457924817</v>
      </c>
      <c r="G101" s="23">
        <v>10264.001540017009</v>
      </c>
      <c r="I101" s="17"/>
      <c r="J101" s="17"/>
      <c r="K101" s="40" t="s">
        <v>74</v>
      </c>
      <c r="L101" s="45">
        <v>812040.1486368744</v>
      </c>
      <c r="M101">
        <v>12178.012961102915</v>
      </c>
    </row>
    <row r="102" spans="3:12" ht="15">
      <c r="C102" s="20"/>
      <c r="D102" s="20"/>
      <c r="E102" s="40" t="s">
        <v>75</v>
      </c>
      <c r="F102" s="46">
        <v>0.017684023643063887</v>
      </c>
      <c r="G102" s="23"/>
      <c r="I102" s="20"/>
      <c r="J102" s="20"/>
      <c r="K102" s="40" t="s">
        <v>75</v>
      </c>
      <c r="L102" s="45">
        <v>0.022568387682630153</v>
      </c>
    </row>
    <row r="103" spans="3:12" ht="12.75">
      <c r="C103" s="20"/>
      <c r="D103" s="20"/>
      <c r="E103" s="40" t="s">
        <v>76</v>
      </c>
      <c r="F103" s="46">
        <v>0.03252570630637832</v>
      </c>
      <c r="G103" s="24"/>
      <c r="I103" s="20"/>
      <c r="J103" s="20"/>
      <c r="K103" s="40" t="s">
        <v>76</v>
      </c>
      <c r="L103" s="45">
        <v>0.03904999861213813</v>
      </c>
    </row>
    <row r="104" spans="3:13" ht="12.75">
      <c r="C104" s="20"/>
      <c r="D104" s="20"/>
      <c r="E104" s="40" t="s">
        <v>77</v>
      </c>
      <c r="F104" s="46">
        <v>0.041131076398140176</v>
      </c>
      <c r="G104" s="24">
        <v>0.0024633479930849436</v>
      </c>
      <c r="I104" s="20"/>
      <c r="J104" s="20"/>
      <c r="K104" s="40" t="s">
        <v>77</v>
      </c>
      <c r="L104" s="45">
        <v>0.05249156508118524</v>
      </c>
      <c r="M104">
        <v>0.0028486423196265953</v>
      </c>
    </row>
    <row r="105" spans="3:12" ht="12.75">
      <c r="C105" s="20"/>
      <c r="D105" s="20"/>
      <c r="E105" s="40" t="s">
        <v>78</v>
      </c>
      <c r="F105" s="46"/>
      <c r="G105" s="24"/>
      <c r="I105" s="20"/>
      <c r="J105" s="20"/>
      <c r="K105" s="40" t="s">
        <v>78</v>
      </c>
      <c r="L105" s="45"/>
    </row>
    <row r="106" spans="3:13" ht="12.75">
      <c r="C106" s="20"/>
      <c r="D106" s="20"/>
      <c r="E106" s="40" t="s">
        <v>79</v>
      </c>
      <c r="F106" s="46">
        <v>0.7907817921305127</v>
      </c>
      <c r="G106" s="24">
        <v>1.6209084709195003</v>
      </c>
      <c r="I106" s="20"/>
      <c r="J106" s="20"/>
      <c r="K106" s="40" t="s">
        <v>79</v>
      </c>
      <c r="L106" s="45">
        <v>0.7439290208196703</v>
      </c>
      <c r="M106">
        <v>1.6345094403395601</v>
      </c>
    </row>
    <row r="107" spans="5:12" ht="12.75">
      <c r="E107" s="40"/>
      <c r="F107" s="49">
        <v>0.8513674777569367</v>
      </c>
      <c r="G107" s="25"/>
      <c r="K107" s="40"/>
      <c r="L107" s="45">
        <v>0.8009250850086586</v>
      </c>
    </row>
    <row r="108" spans="5:12" ht="12.75">
      <c r="E108" s="40" t="s">
        <v>80</v>
      </c>
      <c r="F108" s="51">
        <v>0.2796406152650606</v>
      </c>
      <c r="G108" s="25"/>
      <c r="K108" s="40" t="s">
        <v>80</v>
      </c>
      <c r="L108" s="45">
        <v>0.33573338992662105</v>
      </c>
    </row>
    <row r="109" spans="5:12" ht="12.75">
      <c r="E109" s="40" t="s">
        <v>82</v>
      </c>
      <c r="F109" s="51">
        <v>1104048.2399579445</v>
      </c>
      <c r="G109" s="25"/>
      <c r="K109" s="40" t="s">
        <v>82</v>
      </c>
      <c r="L109" s="45">
        <v>1091555.9494401205</v>
      </c>
    </row>
    <row r="110" ht="12.75">
      <c r="G110" s="25"/>
    </row>
    <row r="111" ht="12.75">
      <c r="G111" s="25"/>
    </row>
    <row r="112" ht="12.75">
      <c r="G112" s="25"/>
    </row>
    <row r="113" ht="12.75">
      <c r="G113" s="25"/>
    </row>
    <row r="114" ht="12.75">
      <c r="G114" s="25"/>
    </row>
    <row r="115" ht="12.75">
      <c r="G115" s="25"/>
    </row>
    <row r="116" ht="12.75">
      <c r="G116" s="25"/>
    </row>
    <row r="117" ht="12.75">
      <c r="G117" s="25"/>
    </row>
    <row r="118" ht="12.75">
      <c r="G118" s="25"/>
    </row>
    <row r="119" ht="12.75">
      <c r="G119" s="25"/>
    </row>
    <row r="120" ht="12.75">
      <c r="G120" s="25"/>
    </row>
    <row r="121" ht="12.75">
      <c r="G121" s="25"/>
    </row>
    <row r="122" ht="12.75">
      <c r="G122" s="25"/>
    </row>
    <row r="123" ht="12.75">
      <c r="G123" s="25"/>
    </row>
    <row r="124" ht="12.75">
      <c r="G124" s="25"/>
    </row>
    <row r="125" ht="12.75">
      <c r="G125" s="25"/>
    </row>
    <row r="126" ht="12.75">
      <c r="G126" s="25"/>
    </row>
    <row r="127" ht="12.75">
      <c r="G127" s="25"/>
    </row>
    <row r="128" ht="12.75">
      <c r="G128" s="25"/>
    </row>
    <row r="129" ht="12.75">
      <c r="G129" s="25"/>
    </row>
    <row r="130" ht="12.75">
      <c r="G130" s="25"/>
    </row>
    <row r="131" ht="12.75">
      <c r="G131" s="25"/>
    </row>
    <row r="132" ht="12.75">
      <c r="G132" s="25"/>
    </row>
    <row r="133" ht="12.75">
      <c r="G133" s="25"/>
    </row>
    <row r="134" ht="12.75">
      <c r="G134" s="25"/>
    </row>
    <row r="135" ht="12.75">
      <c r="G135" s="25"/>
    </row>
    <row r="136" ht="12.75">
      <c r="G136" s="25"/>
    </row>
    <row r="137" ht="12.75">
      <c r="G137" s="25"/>
    </row>
    <row r="138" ht="12.75">
      <c r="G138" s="25"/>
    </row>
    <row r="139" ht="12.75">
      <c r="G139" s="25"/>
    </row>
  </sheetData>
  <sheetProtection/>
  <mergeCells count="4">
    <mergeCell ref="C9:C10"/>
    <mergeCell ref="D9:D10"/>
    <mergeCell ref="E9:E10"/>
    <mergeCell ref="F9:F10"/>
  </mergeCells>
  <printOptions/>
  <pageMargins left="0.5" right="0.25" top="0.75" bottom="0.25" header="0.5" footer="0.25"/>
  <pageSetup fitToHeight="1" fitToWidth="1" horizontalDpi="360" verticalDpi="360" orientation="landscape" scale="65" r:id="rId2"/>
  <headerFooter alignWithMargins="0">
    <oddFooter>&amp;L&amp;F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L16"/>
  <sheetViews>
    <sheetView workbookViewId="0" topLeftCell="A1">
      <selection activeCell="H21" sqref="H21"/>
    </sheetView>
  </sheetViews>
  <sheetFormatPr defaultColWidth="9.140625" defaultRowHeight="12.75"/>
  <cols>
    <col min="6" max="6" width="14.140625" style="0" customWidth="1"/>
    <col min="8" max="8" width="14.8515625" style="0" customWidth="1"/>
    <col min="9" max="9" width="12.8515625" style="0" customWidth="1"/>
  </cols>
  <sheetData>
    <row r="2" ht="13.5" thickBot="1"/>
    <row r="3" spans="4:12" ht="15">
      <c r="D3" s="2"/>
      <c r="E3" s="2"/>
      <c r="F3" s="2"/>
      <c r="G3" s="2"/>
      <c r="H3" s="104"/>
      <c r="I3" s="105"/>
      <c r="J3" s="2"/>
      <c r="K3" s="2"/>
      <c r="L3" s="2"/>
    </row>
    <row r="4" spans="4:9" ht="15">
      <c r="D4" s="101"/>
      <c r="F4" s="102"/>
      <c r="G4" s="103"/>
      <c r="H4" s="106"/>
      <c r="I4" s="107"/>
    </row>
    <row r="5" spans="4:9" ht="13.5" thickBot="1">
      <c r="D5" s="32"/>
      <c r="E5" s="32"/>
      <c r="F5" s="32"/>
      <c r="G5" s="32"/>
      <c r="H5" s="108"/>
      <c r="I5" s="109"/>
    </row>
    <row r="6" spans="4:9" ht="12.75">
      <c r="D6" s="32"/>
      <c r="E6" s="32"/>
      <c r="F6" s="32"/>
      <c r="G6" s="32"/>
      <c r="H6" s="32"/>
      <c r="I6" s="32"/>
    </row>
    <row r="7" spans="5:9" ht="12.75">
      <c r="E7" s="2"/>
      <c r="F7" s="37"/>
      <c r="G7" s="100"/>
      <c r="H7" s="41"/>
      <c r="I7" s="32"/>
    </row>
    <row r="8" spans="4:9" ht="13.5" thickBot="1">
      <c r="D8" s="2"/>
      <c r="E8" s="2"/>
      <c r="F8" s="2"/>
      <c r="G8" s="2"/>
      <c r="H8" s="2"/>
      <c r="I8" s="2"/>
    </row>
    <row r="9" spans="7:11" ht="12.75">
      <c r="G9" s="113"/>
      <c r="H9" s="114"/>
      <c r="I9" s="115"/>
      <c r="J9" s="116"/>
      <c r="K9" s="117"/>
    </row>
    <row r="10" spans="4:11" ht="12.75">
      <c r="D10" s="2"/>
      <c r="E10" s="37"/>
      <c r="F10" s="38"/>
      <c r="G10" s="118"/>
      <c r="H10" s="35"/>
      <c r="I10" s="110"/>
      <c r="J10" s="111"/>
      <c r="K10" s="99"/>
    </row>
    <row r="11" spans="4:11" ht="12.75">
      <c r="D11" s="2"/>
      <c r="E11" s="2"/>
      <c r="F11" s="2"/>
      <c r="G11" s="118"/>
      <c r="H11" s="125"/>
      <c r="I11" s="110"/>
      <c r="J11" s="111"/>
      <c r="K11" s="99"/>
    </row>
    <row r="12" spans="7:11" ht="12.75">
      <c r="G12" s="118"/>
      <c r="H12" s="125"/>
      <c r="I12" s="110"/>
      <c r="J12" s="111"/>
      <c r="K12" s="99"/>
    </row>
    <row r="13" spans="7:11" ht="12.75">
      <c r="G13" s="119"/>
      <c r="H13" s="56"/>
      <c r="I13" s="112"/>
      <c r="J13" s="111"/>
      <c r="K13" s="99"/>
    </row>
    <row r="14" spans="7:11" ht="12.75">
      <c r="G14" s="119"/>
      <c r="H14" s="56"/>
      <c r="I14" s="112"/>
      <c r="J14" s="111"/>
      <c r="K14" s="99"/>
    </row>
    <row r="15" spans="7:11" ht="12.75">
      <c r="G15" s="119"/>
      <c r="H15" s="56"/>
      <c r="I15" s="112"/>
      <c r="J15" s="111"/>
      <c r="K15" s="99"/>
    </row>
    <row r="16" spans="7:11" ht="13.5" thickBot="1">
      <c r="G16" s="120"/>
      <c r="H16" s="121"/>
      <c r="I16" s="122"/>
      <c r="J16" s="123"/>
      <c r="K16" s="12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</dc:creator>
  <cp:keywords/>
  <dc:description/>
  <cp:lastModifiedBy>Intertek</cp:lastModifiedBy>
  <cp:lastPrinted>2008-10-10T14:06:59Z</cp:lastPrinted>
  <dcterms:created xsi:type="dcterms:W3CDTF">2006-05-10T14:17:54Z</dcterms:created>
  <dcterms:modified xsi:type="dcterms:W3CDTF">2013-09-24T20:07:47Z</dcterms:modified>
  <cp:category/>
  <cp:version/>
  <cp:contentType/>
  <cp:contentStatus/>
</cp:coreProperties>
</file>